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7305" activeTab="0"/>
  </bookViews>
  <sheets>
    <sheet name="Calculations" sheetId="1" r:id="rId1"/>
    <sheet name="Power" sheetId="2" r:id="rId2"/>
    <sheet name="Torque" sheetId="3" r:id="rId3"/>
    <sheet name="Metric Torque - RPM" sheetId="4" r:id="rId4"/>
    <sheet name="Metric Power - RPM" sheetId="5" r:id="rId5"/>
  </sheets>
  <definedNames/>
  <calcPr fullCalcOnLoad="1"/>
</workbook>
</file>

<file path=xl/sharedStrings.xml><?xml version="1.0" encoding="utf-8"?>
<sst xmlns="http://schemas.openxmlformats.org/spreadsheetml/2006/main" count="35" uniqueCount="34">
  <si>
    <t>Speed</t>
  </si>
  <si>
    <t xml:space="preserve">   ft/s</t>
  </si>
  <si>
    <t xml:space="preserve">  mph</t>
  </si>
  <si>
    <t xml:space="preserve"> Drag Force</t>
  </si>
  <si>
    <t xml:space="preserve">    Hill slope</t>
  </si>
  <si>
    <t xml:space="preserve">     Percent</t>
  </si>
  <si>
    <t xml:space="preserve">       lbs.</t>
  </si>
  <si>
    <t xml:space="preserve">         Hill</t>
  </si>
  <si>
    <t xml:space="preserve">        Force</t>
  </si>
  <si>
    <t xml:space="preserve">   Power Expended</t>
  </si>
  <si>
    <t>lbf.</t>
  </si>
  <si>
    <t xml:space="preserve">Scooter+ rider Weight = </t>
  </si>
  <si>
    <t xml:space="preserve">                 Wheel Dia = </t>
  </si>
  <si>
    <t xml:space="preserve">              Frontal Area =</t>
  </si>
  <si>
    <t xml:space="preserve">           Coeff. Of Drag = </t>
  </si>
  <si>
    <t xml:space="preserve"> ft^2</t>
  </si>
  <si>
    <t xml:space="preserve"> Ft.</t>
  </si>
  <si>
    <t xml:space="preserve">         ft-lb</t>
  </si>
  <si>
    <t xml:space="preserve">         n-M</t>
  </si>
  <si>
    <t xml:space="preserve">           Torque </t>
  </si>
  <si>
    <t xml:space="preserve">             HP</t>
  </si>
  <si>
    <t xml:space="preserve">          kW</t>
  </si>
  <si>
    <t xml:space="preserve">       Power Expended</t>
  </si>
  <si>
    <t xml:space="preserve">    RPM</t>
  </si>
  <si>
    <t xml:space="preserve">   Speed</t>
  </si>
  <si>
    <t xml:space="preserve">      kph</t>
  </si>
  <si>
    <t xml:space="preserve">          Drag Only</t>
  </si>
  <si>
    <t xml:space="preserve">     Torque</t>
  </si>
  <si>
    <t xml:space="preserve">         HP</t>
  </si>
  <si>
    <t xml:space="preserve">          lbf-ft/sec</t>
  </si>
  <si>
    <t xml:space="preserve">       RPM</t>
  </si>
  <si>
    <t xml:space="preserve">        KPH</t>
  </si>
  <si>
    <t>Enter data in shaded Columns only</t>
  </si>
  <si>
    <t>Scooter Power Calculator (US Customary Unit Version)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</si>
</sst>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0"/>
      <color indexed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E-Max Sport
Hub Motor at 60 Volts - 95 Amp Limit</a:t>
            </a:r>
          </a:p>
        </c:rich>
      </c:tx>
      <c:layout>
        <c:manualLayout>
          <c:xMode val="factor"/>
          <c:yMode val="factor"/>
          <c:x val="-0.016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2"/>
          <c:w val="0.908"/>
          <c:h val="0.84225"/>
        </c:manualLayout>
      </c:layout>
      <c:scatterChart>
        <c:scatterStyle val="smoothMarker"/>
        <c:varyColors val="0"/>
        <c:ser>
          <c:idx val="0"/>
          <c:order val="0"/>
          <c:tx>
            <c:v>Total HP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Calculations!$A$10:$A$18</c:f>
              <c:numCache>
                <c:ptCount val="9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28</c:v>
                </c:pt>
                <c:pt idx="4">
                  <c:v>36</c:v>
                </c:pt>
                <c:pt idx="5">
                  <c:v>40</c:v>
                </c:pt>
                <c:pt idx="6">
                  <c:v>42</c:v>
                </c:pt>
                <c:pt idx="7">
                  <c:v>45</c:v>
                </c:pt>
                <c:pt idx="8">
                  <c:v>45</c:v>
                </c:pt>
              </c:numCache>
            </c:numRef>
          </c:xVal>
          <c:yVal>
            <c:numRef>
              <c:f>Calculations!$J$10:$J$18</c:f>
              <c:numCache>
                <c:ptCount val="9"/>
                <c:pt idx="0">
                  <c:v>3.8873303870409894</c:v>
                </c:pt>
                <c:pt idx="1">
                  <c:v>3.8873303870409894</c:v>
                </c:pt>
                <c:pt idx="2">
                  <c:v>4.013953393872109</c:v>
                </c:pt>
                <c:pt idx="3">
                  <c:v>4.993139312999851</c:v>
                </c:pt>
                <c:pt idx="4">
                  <c:v>6.4139468772506385</c:v>
                </c:pt>
                <c:pt idx="5">
                  <c:v>6.198778405270873</c:v>
                </c:pt>
                <c:pt idx="6">
                  <c:v>5.613780666781226</c:v>
                </c:pt>
                <c:pt idx="7">
                  <c:v>4.45984704</c:v>
                </c:pt>
                <c:pt idx="8">
                  <c:v>4.45984704</c:v>
                </c:pt>
              </c:numCache>
            </c:numRef>
          </c:yVal>
          <c:smooth val="1"/>
        </c:ser>
        <c:ser>
          <c:idx val="1"/>
          <c:order val="1"/>
          <c:tx>
            <c:v>Drag HP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Calculations!$A$10:$A$18</c:f>
              <c:numCache>
                <c:ptCount val="9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28</c:v>
                </c:pt>
                <c:pt idx="4">
                  <c:v>36</c:v>
                </c:pt>
                <c:pt idx="5">
                  <c:v>40</c:v>
                </c:pt>
                <c:pt idx="6">
                  <c:v>42</c:v>
                </c:pt>
                <c:pt idx="7">
                  <c:v>45</c:v>
                </c:pt>
                <c:pt idx="8">
                  <c:v>45</c:v>
                </c:pt>
              </c:numCache>
            </c:numRef>
          </c:xVal>
          <c:yVal>
            <c:numRef>
              <c:f>Calculations!$O$10:$O$18</c:f>
              <c:numCache>
                <c:ptCount val="9"/>
                <c:pt idx="0">
                  <c:v>0.24045243904000008</c:v>
                </c:pt>
                <c:pt idx="1">
                  <c:v>0.24045243904000008</c:v>
                </c:pt>
                <c:pt idx="2">
                  <c:v>0.5211352678399999</c:v>
                </c:pt>
                <c:pt idx="3">
                  <c:v>1.0743765401600005</c:v>
                </c:pt>
                <c:pt idx="4">
                  <c:v>2.28344168448</c:v>
                </c:pt>
                <c:pt idx="5">
                  <c:v>3.1322931200000004</c:v>
                </c:pt>
                <c:pt idx="6">
                  <c:v>3.62602082304</c:v>
                </c:pt>
                <c:pt idx="7">
                  <c:v>4.45984704</c:v>
                </c:pt>
                <c:pt idx="8">
                  <c:v>4.45984704</c:v>
                </c:pt>
              </c:numCache>
            </c:numRef>
          </c:yVal>
          <c:smooth val="1"/>
        </c:ser>
        <c:axId val="15501746"/>
        <c:axId val="5297987"/>
      </c:scatterChart>
      <c:valAx>
        <c:axId val="1550174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97987"/>
        <c:crosses val="autoZero"/>
        <c:crossBetween val="midCat"/>
        <c:dispUnits/>
      </c:valAx>
      <c:valAx>
        <c:axId val="52979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17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5"/>
          <c:y val="0.11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E-Max Sport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Hub motor at 60 Volt - 95 Amp Limit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"/>
          <c:w val="0.896"/>
          <c:h val="0.83425"/>
        </c:manualLayout>
      </c:layout>
      <c:scatterChart>
        <c:scatterStyle val="smoothMarker"/>
        <c:varyColors val="0"/>
        <c:ser>
          <c:idx val="0"/>
          <c:order val="0"/>
          <c:tx>
            <c:v>Hub MotorTorque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Calculations!$A$10:$A$18</c:f>
              <c:numCache>
                <c:ptCount val="9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28</c:v>
                </c:pt>
                <c:pt idx="4">
                  <c:v>36</c:v>
                </c:pt>
                <c:pt idx="5">
                  <c:v>40</c:v>
                </c:pt>
                <c:pt idx="6">
                  <c:v>42</c:v>
                </c:pt>
                <c:pt idx="7">
                  <c:v>45</c:v>
                </c:pt>
                <c:pt idx="8">
                  <c:v>45</c:v>
                </c:pt>
              </c:numCache>
            </c:numRef>
          </c:xVal>
          <c:yVal>
            <c:numRef>
              <c:f>Calculations!$L$10:$L$18</c:f>
              <c:numCache>
                <c:ptCount val="9"/>
                <c:pt idx="0">
                  <c:v>60.739537297515454</c:v>
                </c:pt>
                <c:pt idx="1">
                  <c:v>60.739537297515454</c:v>
                </c:pt>
                <c:pt idx="2">
                  <c:v>48.46392592033087</c:v>
                </c:pt>
                <c:pt idx="3">
                  <c:v>47.36795107198519</c:v>
                </c:pt>
                <c:pt idx="4">
                  <c:v>47.32512886860281</c:v>
                </c:pt>
                <c:pt idx="5">
                  <c:v>41.16376284750189</c:v>
                </c:pt>
                <c:pt idx="6">
                  <c:v>35.50382118128008</c:v>
                </c:pt>
                <c:pt idx="7">
                  <c:v>26.325485999999998</c:v>
                </c:pt>
                <c:pt idx="8">
                  <c:v>26.325485999999998</c:v>
                </c:pt>
              </c:numCache>
            </c:numRef>
          </c:yVal>
          <c:smooth val="1"/>
        </c:ser>
        <c:ser>
          <c:idx val="1"/>
          <c:order val="1"/>
          <c:tx>
            <c:v>Drag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Calculations!$A$10:$A$18</c:f>
              <c:numCache>
                <c:ptCount val="9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28</c:v>
                </c:pt>
                <c:pt idx="4">
                  <c:v>36</c:v>
                </c:pt>
                <c:pt idx="5">
                  <c:v>40</c:v>
                </c:pt>
                <c:pt idx="6">
                  <c:v>42</c:v>
                </c:pt>
                <c:pt idx="7">
                  <c:v>45</c:v>
                </c:pt>
                <c:pt idx="8">
                  <c:v>45</c:v>
                </c:pt>
              </c:numCache>
            </c:numRef>
          </c:xVal>
          <c:yVal>
            <c:numRef>
              <c:f>Calculations!$N$10:$N$18</c:f>
              <c:numCache>
                <c:ptCount val="9"/>
                <c:pt idx="0">
                  <c:v>3.757069360000001</c:v>
                </c:pt>
                <c:pt idx="1">
                  <c:v>3.757069360000001</c:v>
                </c:pt>
                <c:pt idx="2">
                  <c:v>6.292116159999999</c:v>
                </c:pt>
                <c:pt idx="3">
                  <c:v>10.192188160000004</c:v>
                </c:pt>
                <c:pt idx="4">
                  <c:v>16.848311040000002</c:v>
                </c:pt>
                <c:pt idx="5">
                  <c:v>20.800384000000005</c:v>
                </c:pt>
                <c:pt idx="6">
                  <c:v>22.93242336</c:v>
                </c:pt>
                <c:pt idx="7">
                  <c:v>26.325485999999998</c:v>
                </c:pt>
                <c:pt idx="8">
                  <c:v>26.325485999999998</c:v>
                </c:pt>
              </c:numCache>
            </c:numRef>
          </c:yVal>
          <c:smooth val="1"/>
        </c:ser>
        <c:axId val="47681884"/>
        <c:axId val="26483773"/>
      </c:scatterChart>
      <c:valAx>
        <c:axId val="4768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83773"/>
        <c:crosses val="autoZero"/>
        <c:crossBetween val="midCat"/>
        <c:dispUnits/>
      </c:valAx>
      <c:valAx>
        <c:axId val="2648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Torque (ft-lbs)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18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5"/>
          <c:y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E-Max Sport 
Hub Motor Torque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825"/>
          <c:w val="0.775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v>Hub Motor Torque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Calculations!$D$10:$D$18</c:f>
              <c:numCache>
                <c:ptCount val="9"/>
                <c:pt idx="0">
                  <c:v>336.13523981008296</c:v>
                </c:pt>
                <c:pt idx="1">
                  <c:v>336.13523981008296</c:v>
                </c:pt>
                <c:pt idx="2">
                  <c:v>434.99854563657794</c:v>
                </c:pt>
                <c:pt idx="3">
                  <c:v>553.6345126283719</c:v>
                </c:pt>
                <c:pt idx="4">
                  <c:v>711.8158019507639</c:v>
                </c:pt>
                <c:pt idx="5">
                  <c:v>790.9064466119598</c:v>
                </c:pt>
                <c:pt idx="6">
                  <c:v>830.4517689425578</c:v>
                </c:pt>
                <c:pt idx="7">
                  <c:v>889.7697524384548</c:v>
                </c:pt>
                <c:pt idx="8">
                  <c:v>889.7697524384548</c:v>
                </c:pt>
              </c:numCache>
            </c:numRef>
          </c:xVal>
          <c:yVal>
            <c:numRef>
              <c:f>Calculations!$M$10:$M$175</c:f>
              <c:numCache>
                <c:ptCount val="166"/>
                <c:pt idx="0">
                  <c:v>82.38065863271679</c:v>
                </c:pt>
                <c:pt idx="1">
                  <c:v>82.38065863271679</c:v>
                </c:pt>
                <c:pt idx="2">
                  <c:v>65.73132287274379</c:v>
                </c:pt>
                <c:pt idx="3">
                  <c:v>64.24485896688024</c:v>
                </c:pt>
                <c:pt idx="4">
                  <c:v>64.18677947737962</c:v>
                </c:pt>
                <c:pt idx="5">
                  <c:v>55.8301568641827</c:v>
                </c:pt>
                <c:pt idx="6">
                  <c:v>48.1536130011266</c:v>
                </c:pt>
                <c:pt idx="7">
                  <c:v>35.70509378238342</c:v>
                </c:pt>
                <c:pt idx="8">
                  <c:v>35.70509378238342</c:v>
                </c:pt>
              </c:numCache>
            </c:numRef>
          </c:yVal>
          <c:smooth val="1"/>
        </c:ser>
        <c:axId val="37027366"/>
        <c:axId val="64810839"/>
      </c:scatterChart>
      <c:valAx>
        <c:axId val="37027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0839"/>
        <c:crosses val="autoZero"/>
        <c:crossBetween val="midCat"/>
        <c:dispUnits/>
      </c:valAx>
      <c:valAx>
        <c:axId val="6481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73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5"/>
          <c:y val="0.1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E-Max Sport
Hub Motor Power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825"/>
          <c:w val="0.789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v>Hub Motor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Calculations!$D$10:$D$18</c:f>
              <c:numCache>
                <c:ptCount val="9"/>
                <c:pt idx="0">
                  <c:v>296.58991747948494</c:v>
                </c:pt>
                <c:pt idx="1">
                  <c:v>296.58991747948494</c:v>
                </c:pt>
                <c:pt idx="2">
                  <c:v>296.58991747948494</c:v>
                </c:pt>
                <c:pt idx="3">
                  <c:v>494.3165291324749</c:v>
                </c:pt>
                <c:pt idx="4">
                  <c:v>731.5884631160628</c:v>
                </c:pt>
                <c:pt idx="5">
                  <c:v>790.9064466119598</c:v>
                </c:pt>
                <c:pt idx="6">
                  <c:v>909.5424136037539</c:v>
                </c:pt>
                <c:pt idx="7">
                  <c:v>909.5424136037539</c:v>
                </c:pt>
                <c:pt idx="8">
                  <c:v>909.5424136037539</c:v>
                </c:pt>
              </c:numCache>
            </c:numRef>
          </c:xVal>
          <c:yVal>
            <c:numRef>
              <c:f>Calculations!$K$10:$K$18</c:f>
              <c:numCache>
                <c:ptCount val="9"/>
                <c:pt idx="0">
                  <c:v>2.5548968379946553</c:v>
                </c:pt>
                <c:pt idx="1">
                  <c:v>2.5548968379946553</c:v>
                </c:pt>
                <c:pt idx="2">
                  <c:v>2.5548968379946553</c:v>
                </c:pt>
                <c:pt idx="3">
                  <c:v>3.2962060471613768</c:v>
                </c:pt>
                <c:pt idx="4">
                  <c:v>4.549431018188565</c:v>
                </c:pt>
                <c:pt idx="5">
                  <c:v>4.528972106048235</c:v>
                </c:pt>
                <c:pt idx="6">
                  <c:v>3.5538144189644805</c:v>
                </c:pt>
                <c:pt idx="7">
                  <c:v>3.5538144189644805</c:v>
                </c:pt>
                <c:pt idx="8">
                  <c:v>3.5538144189644805</c:v>
                </c:pt>
              </c:numCache>
            </c:numRef>
          </c:yVal>
          <c:smooth val="1"/>
        </c:ser>
        <c:axId val="46426640"/>
        <c:axId val="15186577"/>
      </c:scatterChart>
      <c:valAx>
        <c:axId val="464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86577"/>
        <c:crosses val="autoZero"/>
        <c:crossBetween val="midCat"/>
        <c:dispUnits/>
      </c:valAx>
      <c:valAx>
        <c:axId val="1518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266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75"/>
          <c:y val="0.1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G3" sqref="G3"/>
    </sheetView>
  </sheetViews>
  <sheetFormatPr defaultColWidth="9.140625" defaultRowHeight="12.75"/>
  <cols>
    <col min="2" max="4" width="9.140625" style="2" customWidth="1"/>
    <col min="5" max="5" width="10.421875" style="2" customWidth="1"/>
    <col min="6" max="6" width="10.57421875" style="0" customWidth="1"/>
    <col min="7" max="7" width="10.7109375" style="1" customWidth="1"/>
    <col min="8" max="8" width="12.140625" style="2" customWidth="1"/>
    <col min="9" max="9" width="4.28125" style="0" customWidth="1"/>
    <col min="10" max="10" width="11.00390625" style="1" customWidth="1"/>
    <col min="12" max="12" width="9.140625" style="2" customWidth="1"/>
  </cols>
  <sheetData>
    <row r="1" ht="15.75">
      <c r="A1" s="12" t="s">
        <v>33</v>
      </c>
    </row>
    <row r="2" ht="12.75">
      <c r="A2" s="4" t="s">
        <v>32</v>
      </c>
    </row>
    <row r="3" spans="5:8" ht="12.75">
      <c r="E3" s="2" t="s">
        <v>11</v>
      </c>
      <c r="G3" s="3">
        <v>480</v>
      </c>
      <c r="H3" s="2" t="s">
        <v>10</v>
      </c>
    </row>
    <row r="4" spans="5:8" ht="12.75">
      <c r="E4" s="2" t="s">
        <v>12</v>
      </c>
      <c r="G4" s="3">
        <v>1.4166666666666667</v>
      </c>
      <c r="H4" s="2" t="s">
        <v>16</v>
      </c>
    </row>
    <row r="5" spans="5:8" ht="12.75">
      <c r="E5" t="s">
        <v>13</v>
      </c>
      <c r="G5" s="3">
        <v>9</v>
      </c>
      <c r="H5" s="2" t="s">
        <v>15</v>
      </c>
    </row>
    <row r="6" spans="5:7" ht="12.75">
      <c r="E6" s="2" t="s">
        <v>14</v>
      </c>
      <c r="G6" s="3">
        <v>0.8</v>
      </c>
    </row>
    <row r="8" spans="1:14" ht="12.75">
      <c r="A8" t="s">
        <v>0</v>
      </c>
      <c r="B8" s="2" t="s">
        <v>0</v>
      </c>
      <c r="C8" s="2" t="s">
        <v>24</v>
      </c>
      <c r="E8" s="2" t="s">
        <v>3</v>
      </c>
      <c r="F8" t="s">
        <v>4</v>
      </c>
      <c r="G8" s="1" t="s">
        <v>7</v>
      </c>
      <c r="H8" s="2" t="s">
        <v>9</v>
      </c>
      <c r="J8" s="1" t="s">
        <v>22</v>
      </c>
      <c r="L8" s="2" t="s">
        <v>19</v>
      </c>
      <c r="N8" t="s">
        <v>26</v>
      </c>
    </row>
    <row r="9" spans="1:15" ht="12.75">
      <c r="A9" t="s">
        <v>2</v>
      </c>
      <c r="B9" s="2" t="s">
        <v>1</v>
      </c>
      <c r="C9" s="2" t="s">
        <v>25</v>
      </c>
      <c r="D9" s="2" t="s">
        <v>23</v>
      </c>
      <c r="E9" s="2" t="s">
        <v>6</v>
      </c>
      <c r="F9" t="s">
        <v>5</v>
      </c>
      <c r="G9" s="1" t="s">
        <v>8</v>
      </c>
      <c r="H9" s="2" t="s">
        <v>29</v>
      </c>
      <c r="J9" s="1" t="s">
        <v>20</v>
      </c>
      <c r="K9" t="s">
        <v>21</v>
      </c>
      <c r="L9" s="2" t="s">
        <v>17</v>
      </c>
      <c r="M9" t="s">
        <v>18</v>
      </c>
      <c r="N9" t="s">
        <v>27</v>
      </c>
      <c r="O9" t="s">
        <v>28</v>
      </c>
    </row>
    <row r="10" spans="1:15" ht="12.75">
      <c r="A10" s="10">
        <v>17</v>
      </c>
      <c r="B10" s="2">
        <f aca="true" t="shared" si="0" ref="B10:B18">A10*5280/3600</f>
        <v>24.933333333333334</v>
      </c>
      <c r="C10" s="2">
        <f>A10*1.613</f>
        <v>27.421</v>
      </c>
      <c r="D10" s="2">
        <f>(B10*60)/($G$4*PI())</f>
        <v>336.13523981008296</v>
      </c>
      <c r="E10" s="2">
        <f aca="true" t="shared" si="1" ref="E10:E18">0.5*0.00237*(B10^2)*$G$5*$G$6</f>
        <v>5.304097920000001</v>
      </c>
      <c r="F10" s="10">
        <v>17</v>
      </c>
      <c r="G10" s="1">
        <f aca="true" t="shared" si="2" ref="G10:G18">SIN(ATAN(F10/100))*$G$3</f>
        <v>80.44583708825711</v>
      </c>
      <c r="H10" s="2">
        <f aca="true" t="shared" si="3" ref="H10:H18">B10*(E10+G10)</f>
        <v>2138.031712872544</v>
      </c>
      <c r="J10" s="1">
        <f aca="true" t="shared" si="4" ref="J10:J18">H10/550</f>
        <v>3.8873303870409894</v>
      </c>
      <c r="K10" s="1">
        <f aca="true" t="shared" si="5" ref="K10:K18">J10*0.746</f>
        <v>2.8999484687325783</v>
      </c>
      <c r="L10" s="2">
        <f aca="true" t="shared" si="6" ref="L10:L18">($G$4/2)*(E10+G10)</f>
        <v>60.739537297515454</v>
      </c>
      <c r="M10" s="2">
        <f aca="true" t="shared" si="7" ref="M10:M18">L10*(4.45/3.281)</f>
        <v>82.38065863271679</v>
      </c>
      <c r="N10" s="2">
        <f>($G$4/2)*E10</f>
        <v>3.757069360000001</v>
      </c>
      <c r="O10" s="1">
        <f>(E10*B10)/550</f>
        <v>0.24045243904000008</v>
      </c>
    </row>
    <row r="11" spans="1:15" ht="12.75">
      <c r="A11" s="10">
        <v>17</v>
      </c>
      <c r="B11" s="2">
        <f t="shared" si="0"/>
        <v>24.933333333333334</v>
      </c>
      <c r="C11" s="2">
        <f aca="true" t="shared" si="8" ref="C11:C18">A11*1.613</f>
        <v>27.421</v>
      </c>
      <c r="D11" s="2">
        <f aca="true" t="shared" si="9" ref="D11:D18">(B11*60)/($G$4*PI())</f>
        <v>336.13523981008296</v>
      </c>
      <c r="E11" s="2">
        <f t="shared" si="1"/>
        <v>5.304097920000001</v>
      </c>
      <c r="F11" s="10">
        <v>17</v>
      </c>
      <c r="G11" s="1">
        <f t="shared" si="2"/>
        <v>80.44583708825711</v>
      </c>
      <c r="H11" s="2">
        <f t="shared" si="3"/>
        <v>2138.031712872544</v>
      </c>
      <c r="J11" s="1">
        <f t="shared" si="4"/>
        <v>3.8873303870409894</v>
      </c>
      <c r="K11" s="1">
        <f t="shared" si="5"/>
        <v>2.8999484687325783</v>
      </c>
      <c r="L11" s="2">
        <f t="shared" si="6"/>
        <v>60.739537297515454</v>
      </c>
      <c r="M11" s="2">
        <f t="shared" si="7"/>
        <v>82.38065863271679</v>
      </c>
      <c r="N11" s="2">
        <f aca="true" t="shared" si="10" ref="N11:N18">($G$4/2)*E11</f>
        <v>3.757069360000001</v>
      </c>
      <c r="O11" s="1">
        <f aca="true" t="shared" si="11" ref="O11:O18">(E11*B11)/550</f>
        <v>0.24045243904000008</v>
      </c>
    </row>
    <row r="12" spans="1:15" ht="12.75">
      <c r="A12" s="10">
        <v>22</v>
      </c>
      <c r="B12" s="2">
        <f t="shared" si="0"/>
        <v>32.266666666666666</v>
      </c>
      <c r="C12" s="2">
        <f t="shared" si="8"/>
        <v>35.486</v>
      </c>
      <c r="D12" s="2">
        <f t="shared" si="9"/>
        <v>434.99854563657794</v>
      </c>
      <c r="E12" s="2">
        <f t="shared" si="1"/>
        <v>8.882987519999999</v>
      </c>
      <c r="F12" s="10">
        <v>12.5</v>
      </c>
      <c r="G12" s="1">
        <f t="shared" si="2"/>
        <v>59.536672602820055</v>
      </c>
      <c r="H12" s="2">
        <f t="shared" si="3"/>
        <v>2207.67436662966</v>
      </c>
      <c r="J12" s="1">
        <f t="shared" si="4"/>
        <v>4.013953393872109</v>
      </c>
      <c r="K12" s="1">
        <f t="shared" si="5"/>
        <v>2.9944092318285933</v>
      </c>
      <c r="L12" s="2">
        <f t="shared" si="6"/>
        <v>48.46392592033087</v>
      </c>
      <c r="M12" s="2">
        <f t="shared" si="7"/>
        <v>65.73132287274379</v>
      </c>
      <c r="N12" s="2">
        <f t="shared" si="10"/>
        <v>6.292116159999999</v>
      </c>
      <c r="O12" s="1">
        <f t="shared" si="11"/>
        <v>0.5211352678399999</v>
      </c>
    </row>
    <row r="13" spans="1:15" ht="12.75">
      <c r="A13" s="10">
        <v>28</v>
      </c>
      <c r="B13" s="2">
        <f t="shared" si="0"/>
        <v>41.06666666666667</v>
      </c>
      <c r="C13" s="2">
        <f t="shared" si="8"/>
        <v>45.164</v>
      </c>
      <c r="D13" s="2">
        <f t="shared" si="9"/>
        <v>553.6345126283719</v>
      </c>
      <c r="E13" s="2">
        <f t="shared" si="1"/>
        <v>14.388971520000005</v>
      </c>
      <c r="F13" s="10">
        <v>11</v>
      </c>
      <c r="G13" s="1">
        <f t="shared" si="2"/>
        <v>52.48342999339086</v>
      </c>
      <c r="H13" s="2">
        <f t="shared" si="3"/>
        <v>2746.226622149918</v>
      </c>
      <c r="J13" s="1">
        <f t="shared" si="4"/>
        <v>4.993139312999851</v>
      </c>
      <c r="K13" s="1">
        <f t="shared" si="5"/>
        <v>3.724881927497889</v>
      </c>
      <c r="L13" s="2">
        <f t="shared" si="6"/>
        <v>47.36795107198519</v>
      </c>
      <c r="M13" s="2">
        <f t="shared" si="7"/>
        <v>64.24485896688024</v>
      </c>
      <c r="N13" s="2">
        <f t="shared" si="10"/>
        <v>10.192188160000004</v>
      </c>
      <c r="O13" s="1">
        <f t="shared" si="11"/>
        <v>1.0743765401600005</v>
      </c>
    </row>
    <row r="14" spans="1:15" ht="12.75">
      <c r="A14" s="10">
        <v>36</v>
      </c>
      <c r="B14" s="2">
        <f t="shared" si="0"/>
        <v>52.8</v>
      </c>
      <c r="C14" s="2">
        <f t="shared" si="8"/>
        <v>58.068</v>
      </c>
      <c r="D14" s="2">
        <f t="shared" si="9"/>
        <v>711.8158019507639</v>
      </c>
      <c r="E14" s="2">
        <f t="shared" si="1"/>
        <v>23.78585088</v>
      </c>
      <c r="F14" s="10">
        <v>9</v>
      </c>
      <c r="G14" s="1">
        <f t="shared" si="2"/>
        <v>43.02609575802749</v>
      </c>
      <c r="H14" s="2">
        <f t="shared" si="3"/>
        <v>3527.6707824878513</v>
      </c>
      <c r="J14" s="1">
        <f t="shared" si="4"/>
        <v>6.4139468772506385</v>
      </c>
      <c r="K14" s="1">
        <f t="shared" si="5"/>
        <v>4.784804370428977</v>
      </c>
      <c r="L14" s="2">
        <f t="shared" si="6"/>
        <v>47.32512886860281</v>
      </c>
      <c r="M14" s="2">
        <f t="shared" si="7"/>
        <v>64.18677947737962</v>
      </c>
      <c r="N14" s="2">
        <f t="shared" si="10"/>
        <v>16.848311040000002</v>
      </c>
      <c r="O14" s="1">
        <f t="shared" si="11"/>
        <v>2.28344168448</v>
      </c>
    </row>
    <row r="15" spans="1:15" ht="12.75">
      <c r="A15" s="10">
        <v>40</v>
      </c>
      <c r="B15" s="2">
        <f t="shared" si="0"/>
        <v>58.666666666666664</v>
      </c>
      <c r="C15" s="2">
        <f t="shared" si="8"/>
        <v>64.52</v>
      </c>
      <c r="D15" s="2">
        <f t="shared" si="9"/>
        <v>790.9064466119598</v>
      </c>
      <c r="E15" s="2">
        <f t="shared" si="1"/>
        <v>29.365248000000005</v>
      </c>
      <c r="F15" s="11">
        <v>6</v>
      </c>
      <c r="G15" s="1">
        <f t="shared" si="2"/>
        <v>28.748299549414426</v>
      </c>
      <c r="H15" s="2">
        <f t="shared" si="3"/>
        <v>3409.32812289898</v>
      </c>
      <c r="J15" s="1">
        <f t="shared" si="4"/>
        <v>6.198778405270873</v>
      </c>
      <c r="K15" s="1">
        <f t="shared" si="5"/>
        <v>4.6242886903320715</v>
      </c>
      <c r="L15" s="2">
        <f t="shared" si="6"/>
        <v>41.16376284750189</v>
      </c>
      <c r="M15" s="2">
        <f t="shared" si="7"/>
        <v>55.8301568641827</v>
      </c>
      <c r="N15" s="2">
        <f t="shared" si="10"/>
        <v>20.800384000000005</v>
      </c>
      <c r="O15" s="1">
        <f t="shared" si="11"/>
        <v>3.1322931200000004</v>
      </c>
    </row>
    <row r="16" spans="1:15" ht="12.75">
      <c r="A16" s="11">
        <v>42</v>
      </c>
      <c r="B16" s="6">
        <f t="shared" si="0"/>
        <v>61.6</v>
      </c>
      <c r="C16" s="6">
        <f t="shared" si="8"/>
        <v>67.746</v>
      </c>
      <c r="D16" s="6">
        <f t="shared" si="9"/>
        <v>830.4517689425578</v>
      </c>
      <c r="E16" s="6">
        <f t="shared" si="1"/>
        <v>32.37518592</v>
      </c>
      <c r="F16" s="11">
        <v>3.7</v>
      </c>
      <c r="G16" s="1">
        <f t="shared" si="2"/>
        <v>17.747855747689517</v>
      </c>
      <c r="H16" s="6">
        <f t="shared" si="3"/>
        <v>3087.5793667296743</v>
      </c>
      <c r="I16" s="7"/>
      <c r="J16" s="8">
        <f t="shared" si="4"/>
        <v>5.613780666781226</v>
      </c>
      <c r="K16" s="8">
        <f t="shared" si="5"/>
        <v>4.187880377418795</v>
      </c>
      <c r="L16" s="6">
        <f t="shared" si="6"/>
        <v>35.50382118128008</v>
      </c>
      <c r="M16" s="6">
        <f t="shared" si="7"/>
        <v>48.1536130011266</v>
      </c>
      <c r="N16" s="6">
        <f t="shared" si="10"/>
        <v>22.93242336</v>
      </c>
      <c r="O16" s="8">
        <f t="shared" si="11"/>
        <v>3.62602082304</v>
      </c>
    </row>
    <row r="17" spans="1:15" ht="12.75">
      <c r="A17" s="11">
        <v>45</v>
      </c>
      <c r="B17" s="6">
        <f t="shared" si="0"/>
        <v>66</v>
      </c>
      <c r="C17" s="6">
        <f t="shared" si="8"/>
        <v>72.585</v>
      </c>
      <c r="D17" s="6">
        <f t="shared" si="9"/>
        <v>889.7697524384548</v>
      </c>
      <c r="E17" s="6">
        <f t="shared" si="1"/>
        <v>37.165392</v>
      </c>
      <c r="F17" s="11">
        <v>0</v>
      </c>
      <c r="G17" s="1">
        <f t="shared" si="2"/>
        <v>0</v>
      </c>
      <c r="H17" s="6">
        <f t="shared" si="3"/>
        <v>2452.9158719999996</v>
      </c>
      <c r="I17" s="7"/>
      <c r="J17" s="8">
        <f t="shared" si="4"/>
        <v>4.45984704</v>
      </c>
      <c r="K17" s="8">
        <f t="shared" si="5"/>
        <v>3.3270458918399997</v>
      </c>
      <c r="L17" s="6">
        <f t="shared" si="6"/>
        <v>26.325485999999998</v>
      </c>
      <c r="M17" s="6">
        <f t="shared" si="7"/>
        <v>35.70509378238342</v>
      </c>
      <c r="N17" s="6">
        <f t="shared" si="10"/>
        <v>26.325485999999998</v>
      </c>
      <c r="O17" s="8">
        <f t="shared" si="11"/>
        <v>4.45984704</v>
      </c>
    </row>
    <row r="18" spans="1:15" ht="12.75">
      <c r="A18" s="11">
        <v>45</v>
      </c>
      <c r="B18" s="6">
        <f t="shared" si="0"/>
        <v>66</v>
      </c>
      <c r="C18" s="6">
        <f t="shared" si="8"/>
        <v>72.585</v>
      </c>
      <c r="D18" s="6">
        <f t="shared" si="9"/>
        <v>889.7697524384548</v>
      </c>
      <c r="E18" s="6">
        <f t="shared" si="1"/>
        <v>37.165392</v>
      </c>
      <c r="F18" s="11">
        <v>0</v>
      </c>
      <c r="G18" s="1">
        <f t="shared" si="2"/>
        <v>0</v>
      </c>
      <c r="H18" s="6">
        <f t="shared" si="3"/>
        <v>2452.9158719999996</v>
      </c>
      <c r="I18" s="7"/>
      <c r="J18" s="8">
        <f t="shared" si="4"/>
        <v>4.45984704</v>
      </c>
      <c r="K18" s="8">
        <f t="shared" si="5"/>
        <v>3.3270458918399997</v>
      </c>
      <c r="L18" s="6">
        <f t="shared" si="6"/>
        <v>26.325485999999998</v>
      </c>
      <c r="M18" s="6">
        <f t="shared" si="7"/>
        <v>35.70509378238342</v>
      </c>
      <c r="N18" s="6">
        <f t="shared" si="10"/>
        <v>26.325485999999998</v>
      </c>
      <c r="O18" s="8">
        <f t="shared" si="11"/>
        <v>4.45984704</v>
      </c>
    </row>
    <row r="21" spans="1:7" ht="12.75">
      <c r="A21" t="s">
        <v>30</v>
      </c>
      <c r="B21" s="2" t="s">
        <v>31</v>
      </c>
      <c r="G21" s="9"/>
    </row>
    <row r="22" spans="1:2" ht="12.75">
      <c r="A22" s="2">
        <v>100</v>
      </c>
      <c r="B22" s="2">
        <f>(A22*$G$4*PI()*60)/3281</f>
        <v>8.138841071476149</v>
      </c>
    </row>
    <row r="23" spans="1:2" ht="12.75">
      <c r="A23" s="2">
        <v>200</v>
      </c>
      <c r="B23" s="2">
        <f aca="true" t="shared" si="12" ref="B23:B30">(A23*$G$4*PI()*60)/3281</f>
        <v>16.277682142952298</v>
      </c>
    </row>
    <row r="24" spans="1:15" ht="12.75">
      <c r="A24" s="2">
        <v>300</v>
      </c>
      <c r="B24" s="2">
        <f t="shared" si="12"/>
        <v>24.41652321442844</v>
      </c>
      <c r="O24" s="5"/>
    </row>
    <row r="25" spans="1:2" ht="12.75">
      <c r="A25" s="2">
        <v>400</v>
      </c>
      <c r="B25" s="2">
        <f t="shared" si="12"/>
        <v>32.555364285904595</v>
      </c>
    </row>
    <row r="26" spans="1:2" ht="12.75">
      <c r="A26" s="2">
        <v>500</v>
      </c>
      <c r="B26" s="2">
        <f t="shared" si="12"/>
        <v>40.69420535738074</v>
      </c>
    </row>
    <row r="27" spans="1:2" ht="12.75">
      <c r="A27" s="2">
        <v>600</v>
      </c>
      <c r="B27" s="2">
        <f t="shared" si="12"/>
        <v>48.83304642885688</v>
      </c>
    </row>
    <row r="28" spans="1:2" ht="12.75">
      <c r="A28" s="2">
        <v>700</v>
      </c>
      <c r="B28" s="2">
        <f t="shared" si="12"/>
        <v>56.97188750033304</v>
      </c>
    </row>
    <row r="29" spans="1:2" ht="12.75">
      <c r="A29" s="2">
        <v>800</v>
      </c>
      <c r="B29" s="2">
        <f t="shared" si="12"/>
        <v>65.11072857180919</v>
      </c>
    </row>
    <row r="30" spans="1:2" ht="12.75">
      <c r="A30" s="2">
        <v>900</v>
      </c>
      <c r="B30" s="2">
        <f t="shared" si="12"/>
        <v>73.24956964328534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Donahue</dc:creator>
  <cp:keywords/>
  <dc:description/>
  <cp:lastModifiedBy>Chas</cp:lastModifiedBy>
  <cp:lastPrinted>2006-04-25T03:28:59Z</cp:lastPrinted>
  <dcterms:created xsi:type="dcterms:W3CDTF">2006-04-15T05:01:28Z</dcterms:created>
  <dcterms:modified xsi:type="dcterms:W3CDTF">2007-09-22T13:26:00Z</dcterms:modified>
  <cp:category/>
  <cp:version/>
  <cp:contentType/>
  <cp:contentStatus/>
</cp:coreProperties>
</file>